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 activeTab="4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F11" i="3" l="1"/>
  <c r="H11" i="3" s="1"/>
  <c r="C10" i="2"/>
  <c r="N10" i="2" s="1"/>
  <c r="D15" i="6"/>
  <c r="E15" i="6"/>
  <c r="G15" i="6"/>
  <c r="H15" i="6"/>
  <c r="F12" i="6"/>
  <c r="J12" i="6" s="1"/>
  <c r="C11" i="6"/>
  <c r="J11" i="6" s="1"/>
  <c r="C10" i="6"/>
  <c r="J10" i="6" s="1"/>
  <c r="E47" i="5"/>
  <c r="F47" i="5"/>
  <c r="H47" i="5"/>
  <c r="C47" i="5"/>
  <c r="G33" i="5"/>
  <c r="J33" i="5" s="1"/>
  <c r="G32" i="5"/>
  <c r="J32" i="5" s="1"/>
  <c r="G31" i="5"/>
  <c r="J31" i="5" s="1"/>
  <c r="D30" i="5"/>
  <c r="J30" i="5" s="1"/>
  <c r="G29" i="5"/>
  <c r="J29" i="5" s="1"/>
  <c r="G28" i="5"/>
  <c r="J28" i="5" s="1"/>
  <c r="G27" i="5"/>
  <c r="J27" i="5" s="1"/>
  <c r="D26" i="5"/>
  <c r="J26" i="5" s="1"/>
  <c r="G25" i="5"/>
  <c r="J25" i="5" s="1"/>
  <c r="G24" i="5"/>
  <c r="J24" i="5" s="1"/>
  <c r="D23" i="5"/>
  <c r="J23" i="5" s="1"/>
  <c r="G22" i="5"/>
  <c r="J22" i="5" s="1"/>
  <c r="G21" i="5"/>
  <c r="J21" i="5" s="1"/>
  <c r="G20" i="5"/>
  <c r="J20" i="5" s="1"/>
  <c r="G19" i="5"/>
  <c r="J19" i="5" s="1"/>
  <c r="D18" i="5"/>
  <c r="J18" i="5" s="1"/>
  <c r="G17" i="5"/>
  <c r="J17" i="5" s="1"/>
  <c r="G16" i="5"/>
  <c r="J16" i="5" s="1"/>
  <c r="D15" i="5"/>
  <c r="J15" i="5" s="1"/>
  <c r="G14" i="5"/>
  <c r="J14" i="5" s="1"/>
  <c r="D13" i="5"/>
  <c r="J13" i="5" s="1"/>
  <c r="D12" i="5"/>
  <c r="J12" i="5" s="1"/>
  <c r="G11" i="5"/>
  <c r="J11" i="5" s="1"/>
  <c r="G10" i="5"/>
  <c r="J10" i="5" s="1"/>
  <c r="J35" i="5"/>
  <c r="J36" i="5"/>
  <c r="J37" i="5"/>
  <c r="J38" i="5"/>
  <c r="J39" i="5"/>
  <c r="J40" i="5"/>
  <c r="J41" i="5"/>
  <c r="J42" i="5"/>
  <c r="J43" i="5"/>
  <c r="J44" i="5"/>
  <c r="C15" i="6" l="1"/>
  <c r="F15" i="6"/>
  <c r="G47" i="5"/>
  <c r="D47" i="5"/>
  <c r="C48" i="5" s="1"/>
  <c r="C15" i="2"/>
  <c r="L11" i="7"/>
  <c r="L10" i="7"/>
  <c r="J8" i="6" l="1"/>
  <c r="J14" i="6"/>
  <c r="G12" i="7"/>
  <c r="I12" i="7"/>
  <c r="D12" i="7"/>
  <c r="E12" i="7"/>
  <c r="F12" i="7"/>
  <c r="C12" i="7"/>
  <c r="J12" i="7"/>
  <c r="L9" i="7"/>
  <c r="L12" i="7" s="1"/>
  <c r="J15" i="6" l="1"/>
  <c r="J8" i="5"/>
  <c r="J45" i="5"/>
  <c r="J46" i="5"/>
  <c r="A2" i="7"/>
  <c r="A2" i="6" s="1"/>
  <c r="E15" i="2"/>
  <c r="F15" i="2"/>
  <c r="G15" i="2"/>
  <c r="H15" i="2"/>
  <c r="I15" i="2"/>
  <c r="J15" i="2"/>
  <c r="K15" i="2"/>
  <c r="L15" i="2"/>
  <c r="D15" i="2"/>
  <c r="N8" i="2"/>
  <c r="N12" i="2"/>
  <c r="N13" i="2"/>
  <c r="N14" i="2"/>
  <c r="J47" i="5" l="1"/>
  <c r="N15" i="2"/>
  <c r="C16" i="2"/>
  <c r="A3" i="3"/>
  <c r="H12" i="7" l="1"/>
  <c r="H9" i="3"/>
  <c r="H17" i="3" s="1"/>
  <c r="H13" i="3"/>
  <c r="H14" i="3"/>
  <c r="H15" i="3"/>
  <c r="H16" i="3"/>
  <c r="C13" i="7" l="1"/>
  <c r="F17" i="3" l="1"/>
  <c r="C16" i="6" l="1"/>
</calcChain>
</file>

<file path=xl/sharedStrings.xml><?xml version="1.0" encoding="utf-8"?>
<sst xmlns="http://schemas.openxmlformats.org/spreadsheetml/2006/main" count="187" uniqueCount="99">
  <si>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</si>
  <si>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</si>
  <si>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</si>
  <si>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</si>
  <si>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</si>
  <si>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</si>
  <si>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</si>
  <si>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</si>
  <si>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</si>
  <si>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</si>
  <si>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</si>
  <si>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</si>
  <si>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</si>
  <si>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</si>
  <si>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</si>
  <si>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</si>
  <si>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</si>
  <si>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</si>
  <si>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</si>
  <si>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</si>
  <si>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</si>
  <si>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</si>
  <si>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</si>
  <si>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</si>
  <si>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</si>
  <si>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</si>
  <si>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</si>
  <si>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</si>
  <si>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</si>
  <si>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</si>
  <si>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</si>
  <si>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</si>
  <si>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</si>
  <si>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</si>
  <si>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</si>
  <si>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</si>
  <si>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</si>
  <si>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</si>
  <si>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</si>
  <si>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</si>
  <si>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</si>
  <si>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</si>
  <si>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</si>
  <si>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</si>
  <si>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Họ Và Tên</t>
  </si>
  <si>
    <t>Thôn Bản Vọt</t>
  </si>
  <si>
    <t>Hà Văn Nin</t>
  </si>
  <si>
    <t>Lý Văn Thăng</t>
  </si>
  <si>
    <t>Vi Văn Bời</t>
  </si>
  <si>
    <t>Lường Văn Kiều</t>
  </si>
  <si>
    <t>Lý Thị Đay</t>
  </si>
  <si>
    <t>Âu Đình Lũy</t>
  </si>
  <si>
    <t>Âu Đình Tuyến</t>
  </si>
  <si>
    <t>Lường Thái Nghiệp</t>
  </si>
  <si>
    <t>Lường Văn Khánh</t>
  </si>
  <si>
    <t>Lường Văn Mạc</t>
  </si>
  <si>
    <t>Đinh Công Hòa</t>
  </si>
  <si>
    <t>Vi Văn Toán</t>
  </si>
  <si>
    <t>Hạng Bích Thủy</t>
  </si>
  <si>
    <t>Đinh Ngọc Nhã</t>
  </si>
  <si>
    <t>Âu Đình Hưng</t>
  </si>
  <si>
    <t>Phạm Văn Lực</t>
  </si>
  <si>
    <t>Phạm Văn Ngân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</si>
  <si>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</si>
  <si>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Lá Văn Dũng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</si>
  <si>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</si>
  <si>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</si>
  <si>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</si>
  <si>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</si>
  <si>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</si>
  <si>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</si>
  <si>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</si>
  <si>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</si>
  <si>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Cơn bão số 10,11</t>
  </si>
  <si>
    <t>Đợt 21/8/2025</t>
  </si>
  <si>
    <t>Hà Văn Thơm</t>
  </si>
  <si>
    <t>Vi Văn Tuệ</t>
  </si>
  <si>
    <t>Đinh Ngọc Tâm</t>
  </si>
  <si>
    <t>Vi Văn Bổng</t>
  </si>
  <si>
    <t>Nguyễn Thị Thơm</t>
  </si>
  <si>
    <t>Vi Văn Vươn</t>
  </si>
  <si>
    <t>Lường Mạnh Viết</t>
  </si>
  <si>
    <t>Lường Văn Phần</t>
  </si>
  <si>
    <t>Vi Văn Hồi</t>
  </si>
  <si>
    <t>Vi Văn Mạnh</t>
  </si>
  <si>
    <t>Đinh Văn Tân</t>
  </si>
  <si>
    <t>Vi Văn Thành</t>
  </si>
  <si>
    <t>Vi Văn Trưởng</t>
  </si>
  <si>
    <t>Đinh Văn Hành</t>
  </si>
  <si>
    <t>Hà Văn Kiên</t>
  </si>
  <si>
    <t>Vi Văn Hoành</t>
  </si>
  <si>
    <t>Hà Văn Quý</t>
  </si>
  <si>
    <t>Hà Văn Nguyện</t>
  </si>
  <si>
    <t>Vi Văn Tình</t>
  </si>
  <si>
    <t>Phụ lục 4: TỔNG HỢP  HỖ TRỢ ĐỐI VỚI LÂM NGHIỆP BỊ THIỆT HẠI DO THIÊN TAI (Thôn Bản Vọt)</t>
  </si>
  <si>
    <t>Phụ lục 1: TỔNG HỢP  HỖ TRỢ ĐỐI VỚI CÂY LÚA BỊ THIỆT HẠI DO THIÊN TAI (Thôn Bản Vọt)</t>
  </si>
  <si>
    <t>Phụ lục 2: TỔNG HỢP HỖ TRỢ ĐỐI VỚI CÂY TRỒNG (CÂY LÂU NĂM) BỊ THIỆT HẠI DO THIÊN TAI (thôn Bản Vọt)</t>
  </si>
  <si>
    <t>Phụ Lục 3: TỔNG HỢP HỖ TRỢ ĐỐI VỚI CÂY TRỒNG (CÂY HÀNG NĂM) BỊ THIỆT HẠI DO THIÊN TAI (Thôn Bản Vọt)</t>
  </si>
  <si>
    <t>Phụ lục 5: TỔNG HỢP  HỖ TRỢ ĐỐI VỚI THỦY SẢN BỊ THIỆT HẠI DO THIÊN TAI (Thôn Bản Vọt)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</si>
</sst>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_);_(* \(#,##0.0\);_(* &quot;-&quot;??_);_(@_)"/>
    <numFmt numFmtId="168" formatCode="_(* #,##0.000_);_(* \(#,##0.000\);_(* &quot;-&quot;???_);_(@_)"/>
    <numFmt numFmtId="170" formatCode="0.0"/>
    <numFmt numFmtId="171" formatCode="_(* #,##0.0000_);_(* \(#,##0.000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3" borderId="0" xfId="0" applyFont="1" applyFill="1"/>
    <xf numFmtId="0" fontId="0" fillId="3" borderId="0" xfId="0" applyFill="1"/>
    <xf numFmtId="0" fontId="0" fillId="2" borderId="0" xfId="0" applyFill="1"/>
    <xf numFmtId="43" fontId="0" fillId="0" borderId="0" xfId="0" applyNumberFormat="1" applyFill="1"/>
    <xf numFmtId="164" fontId="7" fillId="0" borderId="0" xfId="0" applyNumberFormat="1" applyFont="1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8" fontId="0" fillId="0" borderId="0" xfId="0" applyNumberFormat="1"/>
    <xf numFmtId="0" fontId="11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6" fontId="7" fillId="0" borderId="1" xfId="1" applyNumberFormat="1" applyFont="1" applyFill="1" applyBorder="1"/>
    <xf numFmtId="164" fontId="6" fillId="0" borderId="1" xfId="0" applyNumberFormat="1" applyFont="1" applyFill="1" applyBorder="1"/>
    <xf numFmtId="167" fontId="6" fillId="0" borderId="1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2" borderId="1" xfId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7" fillId="2" borderId="0" xfId="0" applyFont="1" applyFill="1"/>
    <xf numFmtId="170" fontId="7" fillId="0" borderId="1" xfId="0" applyNumberFormat="1" applyFont="1" applyFill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2" fillId="0" borderId="1" xfId="0" applyNumberFormat="1" applyFont="1" applyBorder="1"/>
    <xf numFmtId="171" fontId="6" fillId="0" borderId="1" xfId="1" applyNumberFormat="1" applyFont="1" applyFill="1" applyBorder="1"/>
    <xf numFmtId="171" fontId="6" fillId="0" borderId="4" xfId="0" applyNumberFormat="1" applyFont="1" applyFill="1" applyBorder="1" applyAlignment="1">
      <alignment horizontal="left"/>
    </xf>
    <xf numFmtId="171" fontId="6" fillId="0" borderId="5" xfId="0" applyNumberFormat="1" applyFont="1" applyFill="1" applyBorder="1" applyAlignment="1">
      <alignment horizontal="left"/>
    </xf>
    <xf numFmtId="171" fontId="6" fillId="0" borderId="3" xfId="0" applyNumberFormat="1" applyFont="1" applyFill="1" applyBorder="1" applyAlignment="1">
      <alignment horizontal="left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 applyAlignment="1">
      <alignment horizontal="center"/>
    </xf>
    <xf numFmtId="165" fontId="6" fillId="0" borderId="5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"/>
  <sheetViews>
    <sheetView zoomScale="96" zoomScaleNormal="96" workbookViewId="0">
      <pane xSplit="5" ySplit="5" topLeftCell="H9" activePane="bottomRight" state="frozen"/>
      <selection pane="topRight" activeCell="F1" sqref="F1"/>
      <selection pane="bottomLeft" activeCell="A6" sqref="A6"/>
      <selection pane="bottomRight" activeCell="C15" sqref="C15:M16"/>
    </sheetView>
  </sheetViews>
  <sheetFormatPr defaultRowHeight="15.75" x14ac:dyDescent="0.25"/>
  <cols>
    <col min="1" max="1" width="5.625" style="44" customWidth="1"/>
    <col min="2" max="2" width="25" customWidth="1"/>
    <col min="3" max="3" width="15.5" customWidth="1"/>
    <col min="4" max="4" width="15.75" customWidth="1"/>
    <col min="5" max="6" width="0" hidden="1" customWidth="1"/>
    <col min="7" max="7" width="1.25" hidden="1" customWidth="1"/>
    <col min="8" max="8" width="12.875" customWidth="1"/>
    <col min="9" max="9" width="16.375" customWidth="1"/>
    <col min="10" max="11" width="0" hidden="1" customWidth="1"/>
    <col min="12" max="12" width="2.75" hidden="1" customWidth="1"/>
    <col min="13" max="13" width="13.375" style="28" customWidth="1"/>
    <col min="14" max="14" width="13.75" customWidth="1"/>
    <col min="15" max="63" width="9" style="9"/>
  </cols>
  <sheetData>
    <row r="1" spans="1:63" x14ac:dyDescent="0.25">
      <c r="A1" s="40"/>
    </row>
    <row r="2" spans="1:63" x14ac:dyDescent="0.25">
      <c r="A2" s="83" t="s">
        <v>94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63" x14ac:dyDescent="0.25">
      <c r="A3" s="87" t="str">
        <f>'[1]Lam Nghiep'!$A$3:$N$3</f>
        <v>(Kèm theo Thông báo  số 79/TB-UBND ngày 10/11/2025 của UBND xã Tân Kỳ)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63" ht="19.5" customHeight="1" x14ac:dyDescent="0.25">
      <c r="A4" s="84" t="s">
        <v>0</v>
      </c>
      <c r="B4" s="84" t="s">
        <v>41</v>
      </c>
      <c r="C4" s="84" t="s">
        <v>2</v>
      </c>
      <c r="D4" s="84"/>
      <c r="E4" s="84"/>
      <c r="F4" s="84"/>
      <c r="G4" s="84"/>
      <c r="H4" s="84" t="s">
        <v>3</v>
      </c>
      <c r="I4" s="84"/>
      <c r="J4" s="84"/>
      <c r="K4" s="84"/>
      <c r="L4" s="84"/>
      <c r="M4" s="85" t="s">
        <v>29</v>
      </c>
      <c r="N4" s="86" t="s">
        <v>30</v>
      </c>
      <c r="O4" s="8"/>
      <c r="P4" s="8"/>
      <c r="Q4" s="8"/>
      <c r="R4" s="8"/>
      <c r="S4" s="8"/>
    </row>
    <row r="5" spans="1:63" ht="102.75" customHeight="1" x14ac:dyDescent="0.25">
      <c r="A5" s="84"/>
      <c r="B5" s="84"/>
      <c r="C5" s="42" t="s">
        <v>4</v>
      </c>
      <c r="D5" s="42" t="s">
        <v>66</v>
      </c>
      <c r="E5" s="42" t="s">
        <v>5</v>
      </c>
      <c r="F5" s="84" t="s">
        <v>6</v>
      </c>
      <c r="G5" s="84"/>
      <c r="H5" s="42" t="s">
        <v>4</v>
      </c>
      <c r="I5" s="42" t="s">
        <v>66</v>
      </c>
      <c r="J5" s="42" t="s">
        <v>5</v>
      </c>
      <c r="K5" s="84" t="s">
        <v>6</v>
      </c>
      <c r="L5" s="84"/>
      <c r="M5" s="85"/>
      <c r="N5" s="86"/>
      <c r="O5" s="8"/>
      <c r="P5" s="8"/>
      <c r="Q5" s="8"/>
      <c r="R5" s="8"/>
      <c r="S5" s="8"/>
    </row>
    <row r="6" spans="1:63" ht="16.5" customHeight="1" x14ac:dyDescent="0.25">
      <c r="A6" s="41"/>
      <c r="B6" s="15"/>
      <c r="C6" s="15" t="s">
        <v>8</v>
      </c>
      <c r="D6" s="15" t="s">
        <v>8</v>
      </c>
      <c r="E6" s="15" t="s">
        <v>8</v>
      </c>
      <c r="F6" s="15" t="s">
        <v>8</v>
      </c>
      <c r="G6" s="15" t="s">
        <v>8</v>
      </c>
      <c r="H6" s="15" t="s">
        <v>8</v>
      </c>
      <c r="I6" s="15" t="s">
        <v>8</v>
      </c>
      <c r="J6" s="15" t="s">
        <v>8</v>
      </c>
      <c r="K6" s="15" t="s">
        <v>8</v>
      </c>
      <c r="L6" s="15" t="s">
        <v>8</v>
      </c>
      <c r="M6" s="34" t="s">
        <v>31</v>
      </c>
      <c r="N6" s="35" t="s">
        <v>32</v>
      </c>
      <c r="O6" s="8"/>
      <c r="P6" s="8"/>
      <c r="Q6" s="8"/>
      <c r="R6" s="8"/>
      <c r="S6" s="8"/>
    </row>
    <row r="7" spans="1:63" s="9" customFormat="1" x14ac:dyDescent="0.25">
      <c r="A7" s="41"/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45">
        <v>6</v>
      </c>
      <c r="H7" s="45">
        <v>4</v>
      </c>
      <c r="I7" s="45">
        <v>5</v>
      </c>
      <c r="J7" s="45">
        <v>9</v>
      </c>
      <c r="K7" s="45">
        <v>10</v>
      </c>
      <c r="L7" s="45">
        <v>11</v>
      </c>
      <c r="M7" s="46">
        <v>6</v>
      </c>
      <c r="N7" s="47">
        <v>7</v>
      </c>
      <c r="O7" s="8"/>
      <c r="P7" s="8"/>
      <c r="Q7" s="8"/>
      <c r="R7" s="8"/>
      <c r="S7" s="8"/>
    </row>
    <row r="8" spans="1:63" s="25" customFormat="1" ht="26.25" customHeight="1" x14ac:dyDescent="0.25">
      <c r="A8" s="42"/>
      <c r="B8" s="31" t="s">
        <v>45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>
        <f t="shared" ref="N8:N14" si="0">(C8+D8+H8+I8)*M8</f>
        <v>0</v>
      </c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s="25" customFormat="1" ht="26.25" customHeight="1" x14ac:dyDescent="0.3">
      <c r="A9" s="67"/>
      <c r="B9" s="70" t="s">
        <v>74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8"/>
      <c r="P9" s="8"/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s="9" customFormat="1" ht="33.75" customHeight="1" x14ac:dyDescent="0.3">
      <c r="A10" s="41">
        <v>1</v>
      </c>
      <c r="B10" s="79" t="s">
        <v>82</v>
      </c>
      <c r="C10" s="14">
        <f>0.0001*400</f>
        <v>0.04</v>
      </c>
      <c r="D10" s="12"/>
      <c r="E10" s="12"/>
      <c r="F10" s="12"/>
      <c r="G10" s="12"/>
      <c r="H10" s="12"/>
      <c r="I10" s="12"/>
      <c r="J10" s="12"/>
      <c r="K10" s="12"/>
      <c r="L10" s="5"/>
      <c r="M10" s="4">
        <v>8000000</v>
      </c>
      <c r="N10" s="4">
        <f t="shared" ref="N10" si="1">M10*C10</f>
        <v>320000</v>
      </c>
      <c r="O10" s="8"/>
      <c r="P10" s="8"/>
      <c r="Q10" s="8"/>
      <c r="R10" s="8"/>
      <c r="S10" s="8"/>
    </row>
    <row r="11" spans="1:63" s="25" customFormat="1" ht="26.25" customHeight="1" x14ac:dyDescent="0.3">
      <c r="A11" s="67"/>
      <c r="B11" s="70" t="s">
        <v>73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3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s="24" customFormat="1" ht="18.75" x14ac:dyDescent="0.25">
      <c r="A12" s="41">
        <v>1</v>
      </c>
      <c r="B12" s="33" t="s">
        <v>46</v>
      </c>
      <c r="C12" s="12">
        <v>0.3</v>
      </c>
      <c r="D12" s="12"/>
      <c r="E12" s="12"/>
      <c r="F12" s="12"/>
      <c r="G12" s="12"/>
      <c r="H12" s="12"/>
      <c r="I12" s="12"/>
      <c r="J12" s="12"/>
      <c r="K12" s="12"/>
      <c r="L12" s="12"/>
      <c r="M12" s="4">
        <v>8000000</v>
      </c>
      <c r="N12" s="13">
        <f t="shared" si="0"/>
        <v>2400000</v>
      </c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s="24" customFormat="1" ht="18.75" x14ac:dyDescent="0.25">
      <c r="A13" s="41">
        <v>2</v>
      </c>
      <c r="B13" s="33" t="s">
        <v>50</v>
      </c>
      <c r="C13" s="12">
        <v>0.15</v>
      </c>
      <c r="D13" s="12"/>
      <c r="E13" s="12"/>
      <c r="F13" s="12"/>
      <c r="G13" s="12"/>
      <c r="H13" s="12"/>
      <c r="I13" s="12"/>
      <c r="J13" s="12"/>
      <c r="K13" s="12"/>
      <c r="L13" s="12"/>
      <c r="M13" s="4">
        <v>8000000</v>
      </c>
      <c r="N13" s="13">
        <f t="shared" si="0"/>
        <v>1200000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s="24" customFormat="1" ht="18.75" x14ac:dyDescent="0.25">
      <c r="A14" s="41">
        <v>3</v>
      </c>
      <c r="B14" s="33" t="s">
        <v>52</v>
      </c>
      <c r="C14" s="12">
        <v>0.25</v>
      </c>
      <c r="D14" s="12"/>
      <c r="E14" s="12"/>
      <c r="F14" s="12"/>
      <c r="G14" s="12"/>
      <c r="H14" s="12"/>
      <c r="I14" s="12"/>
      <c r="J14" s="12"/>
      <c r="K14" s="12"/>
      <c r="L14" s="12"/>
      <c r="M14" s="4">
        <v>8000000</v>
      </c>
      <c r="N14" s="13">
        <f t="shared" si="0"/>
        <v>2000000</v>
      </c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x14ac:dyDescent="0.25">
      <c r="A15" s="43"/>
      <c r="B15" s="37" t="s">
        <v>65</v>
      </c>
      <c r="C15" s="100">
        <f>SUM(C8:C14)</f>
        <v>0.74</v>
      </c>
      <c r="D15" s="100">
        <f t="shared" ref="D15:L15" si="2">SUM(D8:D14)</f>
        <v>0</v>
      </c>
      <c r="E15" s="100">
        <f t="shared" si="2"/>
        <v>0</v>
      </c>
      <c r="F15" s="100">
        <f t="shared" si="2"/>
        <v>0</v>
      </c>
      <c r="G15" s="100">
        <f t="shared" si="2"/>
        <v>0</v>
      </c>
      <c r="H15" s="100">
        <f t="shared" si="2"/>
        <v>0</v>
      </c>
      <c r="I15" s="100">
        <f t="shared" si="2"/>
        <v>0</v>
      </c>
      <c r="J15" s="100">
        <f t="shared" si="2"/>
        <v>0</v>
      </c>
      <c r="K15" s="100">
        <f t="shared" si="2"/>
        <v>0</v>
      </c>
      <c r="L15" s="100">
        <f t="shared" si="2"/>
        <v>0</v>
      </c>
      <c r="M15" s="100"/>
      <c r="N15" s="38">
        <f>SUM(N8:N14)</f>
        <v>5920000</v>
      </c>
    </row>
    <row r="16" spans="1:63" x14ac:dyDescent="0.25">
      <c r="A16" s="43"/>
      <c r="B16" s="37" t="s">
        <v>67</v>
      </c>
      <c r="C16" s="80">
        <f>C15+D15+H15+I15</f>
        <v>0.74</v>
      </c>
      <c r="D16" s="81"/>
      <c r="E16" s="81"/>
      <c r="F16" s="81"/>
      <c r="G16" s="81"/>
      <c r="H16" s="81"/>
      <c r="I16" s="81"/>
      <c r="J16" s="81"/>
      <c r="K16" s="81"/>
      <c r="L16" s="81"/>
      <c r="M16" s="82"/>
      <c r="N16" s="38"/>
    </row>
    <row r="17" spans="3:14" x14ac:dyDescent="0.25">
      <c r="C17" s="39"/>
      <c r="D17" s="36"/>
      <c r="H17" s="36"/>
      <c r="I17" s="36"/>
      <c r="N17" s="39"/>
    </row>
    <row r="18" spans="3:14" x14ac:dyDescent="0.25">
      <c r="H18" t="s">
        <v>68</v>
      </c>
      <c r="N18" s="39"/>
    </row>
  </sheetData>
  <mergeCells count="11">
    <mergeCell ref="C16:M16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1"/>
  <sheetViews>
    <sheetView zoomScale="85" zoomScaleNormal="85" workbookViewId="0">
      <pane xSplit="2" ySplit="5" topLeftCell="C41" activePane="bottomRight" state="frozen"/>
      <selection pane="topRight" activeCell="C1" sqref="C1"/>
      <selection pane="bottomLeft" activeCell="A6" sqref="A6"/>
      <selection pane="bottomRight" activeCell="D47" sqref="C47:H48"/>
    </sheetView>
  </sheetViews>
  <sheetFormatPr defaultRowHeight="18.75" x14ac:dyDescent="0.3"/>
  <cols>
    <col min="1" max="1" width="6" style="3" customWidth="1"/>
    <col min="2" max="2" width="22.375" style="3" customWidth="1"/>
    <col min="3" max="3" width="9.875" style="3" customWidth="1"/>
    <col min="4" max="4" width="11.125" style="3" customWidth="1"/>
    <col min="5" max="5" width="10.125" style="3" customWidth="1"/>
    <col min="6" max="6" width="11.125" style="3" customWidth="1"/>
    <col min="7" max="7" width="11.5" style="3" customWidth="1"/>
    <col min="8" max="8" width="9.125" style="3" customWidth="1"/>
    <col min="9" max="9" width="15.75" style="3" customWidth="1"/>
    <col min="10" max="10" width="15.875" style="27" customWidth="1"/>
    <col min="11" max="11" width="21" style="22" customWidth="1"/>
    <col min="12" max="12" width="14.25" style="22" bestFit="1" customWidth="1"/>
    <col min="13" max="78" width="9" style="22"/>
    <col min="79" max="16384" width="9" style="3"/>
  </cols>
  <sheetData>
    <row r="1" spans="1:78" x14ac:dyDescent="0.3">
      <c r="A1" s="90" t="s">
        <v>95</v>
      </c>
      <c r="B1" s="90"/>
      <c r="C1" s="90"/>
      <c r="D1" s="90"/>
      <c r="E1" s="90"/>
      <c r="F1" s="90"/>
      <c r="G1" s="90"/>
      <c r="H1" s="90"/>
      <c r="I1" s="90"/>
      <c r="J1" s="90"/>
    </row>
    <row r="2" spans="1:78" ht="21.75" customHeigh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78" ht="28.5" customHeight="1" x14ac:dyDescent="0.3">
      <c r="A3" s="86" t="s">
        <v>13</v>
      </c>
      <c r="B3" s="86" t="s">
        <v>41</v>
      </c>
      <c r="C3" s="86" t="s">
        <v>14</v>
      </c>
      <c r="D3" s="86"/>
      <c r="E3" s="86"/>
      <c r="F3" s="92" t="s">
        <v>15</v>
      </c>
      <c r="G3" s="92"/>
      <c r="H3" s="92"/>
      <c r="I3" s="86" t="s">
        <v>29</v>
      </c>
      <c r="J3" s="93" t="s">
        <v>30</v>
      </c>
    </row>
    <row r="4" spans="1:78" ht="15.75" customHeight="1" x14ac:dyDescent="0.3">
      <c r="A4" s="86"/>
      <c r="B4" s="86"/>
      <c r="C4" s="86" t="s">
        <v>16</v>
      </c>
      <c r="D4" s="86"/>
      <c r="E4" s="86"/>
      <c r="F4" s="86" t="s">
        <v>16</v>
      </c>
      <c r="G4" s="86"/>
      <c r="H4" s="86"/>
      <c r="I4" s="86"/>
      <c r="J4" s="93"/>
    </row>
    <row r="5" spans="1:78" ht="72.75" customHeight="1" x14ac:dyDescent="0.3">
      <c r="A5" s="86"/>
      <c r="B5" s="86"/>
      <c r="C5" s="20" t="s">
        <v>18</v>
      </c>
      <c r="D5" s="20" t="s">
        <v>19</v>
      </c>
      <c r="E5" s="20" t="s">
        <v>20</v>
      </c>
      <c r="F5" s="20" t="s">
        <v>24</v>
      </c>
      <c r="G5" s="20" t="s">
        <v>25</v>
      </c>
      <c r="H5" s="20" t="s">
        <v>26</v>
      </c>
      <c r="I5" s="86"/>
      <c r="J5" s="93"/>
    </row>
    <row r="6" spans="1:78" ht="20.25" customHeight="1" x14ac:dyDescent="0.3">
      <c r="A6" s="86"/>
      <c r="B6" s="86"/>
      <c r="C6" s="21" t="s">
        <v>8</v>
      </c>
      <c r="D6" s="21" t="s">
        <v>8</v>
      </c>
      <c r="E6" s="21" t="s">
        <v>8</v>
      </c>
      <c r="F6" s="21" t="s">
        <v>8</v>
      </c>
      <c r="G6" s="21" t="s">
        <v>8</v>
      </c>
      <c r="H6" s="21" t="s">
        <v>8</v>
      </c>
      <c r="I6" s="21" t="s">
        <v>31</v>
      </c>
      <c r="J6" s="35" t="s">
        <v>32</v>
      </c>
    </row>
    <row r="7" spans="1:78" s="58" customFormat="1" ht="14.25" customHeight="1" x14ac:dyDescent="0.3">
      <c r="A7" s="21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35">
        <v>9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</row>
    <row r="8" spans="1:78" ht="23.25" customHeight="1" x14ac:dyDescent="0.3">
      <c r="A8" s="16"/>
      <c r="B8" s="16" t="s">
        <v>45</v>
      </c>
      <c r="C8" s="5"/>
      <c r="D8" s="5"/>
      <c r="E8" s="5"/>
      <c r="F8" s="5"/>
      <c r="G8" s="5"/>
      <c r="H8" s="5"/>
      <c r="I8" s="51"/>
      <c r="J8" s="6">
        <f t="shared" ref="J8:J46" si="0">(E8+H8)*I8</f>
        <v>0</v>
      </c>
    </row>
    <row r="9" spans="1:78" ht="23.25" customHeight="1" x14ac:dyDescent="0.3">
      <c r="A9" s="16"/>
      <c r="B9" s="70" t="s">
        <v>74</v>
      </c>
      <c r="C9" s="5"/>
      <c r="D9" s="5"/>
      <c r="E9" s="5"/>
      <c r="F9" s="5"/>
      <c r="G9" s="5"/>
      <c r="H9" s="5"/>
      <c r="I9" s="51"/>
      <c r="J9" s="6"/>
    </row>
    <row r="10" spans="1:78" ht="23.25" customHeight="1" x14ac:dyDescent="0.3">
      <c r="A10" s="5">
        <v>1</v>
      </c>
      <c r="B10" s="5" t="s">
        <v>46</v>
      </c>
      <c r="C10" s="5"/>
      <c r="D10" s="5"/>
      <c r="E10" s="5"/>
      <c r="F10" s="5"/>
      <c r="G10" s="14">
        <f>0.0001*300</f>
        <v>3.0000000000000002E-2</v>
      </c>
      <c r="H10" s="5"/>
      <c r="I10" s="4">
        <v>4000000</v>
      </c>
      <c r="J10" s="6">
        <f>G10*I10</f>
        <v>120000.00000000001</v>
      </c>
    </row>
    <row r="11" spans="1:78" ht="23.25" customHeight="1" x14ac:dyDescent="0.3">
      <c r="A11" s="5">
        <v>2</v>
      </c>
      <c r="B11" s="5" t="s">
        <v>75</v>
      </c>
      <c r="C11" s="5"/>
      <c r="D11" s="5"/>
      <c r="E11" s="5"/>
      <c r="F11" s="5"/>
      <c r="G11" s="14">
        <f>0.0001*2000</f>
        <v>0.2</v>
      </c>
      <c r="H11" s="5"/>
      <c r="I11" s="4">
        <v>4000000</v>
      </c>
      <c r="J11" s="6">
        <f>G11*I11</f>
        <v>800000</v>
      </c>
    </row>
    <row r="12" spans="1:78" ht="23.25" customHeight="1" x14ac:dyDescent="0.3">
      <c r="A12" s="5">
        <v>3</v>
      </c>
      <c r="B12" s="5" t="s">
        <v>76</v>
      </c>
      <c r="C12" s="5"/>
      <c r="D12" s="14">
        <f>0.0001*300</f>
        <v>3.0000000000000002E-2</v>
      </c>
      <c r="E12" s="5"/>
      <c r="F12" s="5"/>
      <c r="G12" s="14"/>
      <c r="H12" s="5"/>
      <c r="I12" s="4">
        <v>8000000</v>
      </c>
      <c r="J12" s="6">
        <f>I12*D12</f>
        <v>240000.00000000003</v>
      </c>
    </row>
    <row r="13" spans="1:78" ht="23.25" customHeight="1" x14ac:dyDescent="0.3">
      <c r="A13" s="88">
        <v>4</v>
      </c>
      <c r="B13" s="89" t="s">
        <v>77</v>
      </c>
      <c r="C13" s="5"/>
      <c r="D13" s="14">
        <f>0.0001*200</f>
        <v>0.02</v>
      </c>
      <c r="E13" s="5"/>
      <c r="F13" s="5"/>
      <c r="G13" s="5"/>
      <c r="H13" s="5"/>
      <c r="I13" s="4">
        <v>8000000</v>
      </c>
      <c r="J13" s="6">
        <f>I13*D13</f>
        <v>160000</v>
      </c>
    </row>
    <row r="14" spans="1:78" ht="23.25" customHeight="1" x14ac:dyDescent="0.3">
      <c r="A14" s="88"/>
      <c r="B14" s="89"/>
      <c r="C14" s="5"/>
      <c r="D14" s="14"/>
      <c r="E14" s="5"/>
      <c r="F14" s="5"/>
      <c r="G14" s="14">
        <f>0.0001*1000</f>
        <v>0.1</v>
      </c>
      <c r="H14" s="5"/>
      <c r="I14" s="4">
        <v>4000000</v>
      </c>
      <c r="J14" s="6">
        <f t="shared" ref="J14:J19" si="1">G14*I14</f>
        <v>400000</v>
      </c>
    </row>
    <row r="15" spans="1:78" ht="23.25" customHeight="1" x14ac:dyDescent="0.3">
      <c r="A15" s="5">
        <v>5</v>
      </c>
      <c r="B15" s="5" t="s">
        <v>47</v>
      </c>
      <c r="C15" s="5"/>
      <c r="D15" s="14">
        <f>0.0001*100</f>
        <v>0.01</v>
      </c>
      <c r="E15" s="5"/>
      <c r="F15" s="5"/>
      <c r="G15" s="5"/>
      <c r="H15" s="5"/>
      <c r="I15" s="4">
        <v>8000000</v>
      </c>
      <c r="J15" s="6">
        <f>D15*I15</f>
        <v>80000</v>
      </c>
    </row>
    <row r="16" spans="1:78" ht="23.25" customHeight="1" x14ac:dyDescent="0.3">
      <c r="A16" s="5">
        <v>6</v>
      </c>
      <c r="B16" s="5" t="s">
        <v>78</v>
      </c>
      <c r="C16" s="5"/>
      <c r="D16" s="5"/>
      <c r="E16" s="5"/>
      <c r="F16" s="5"/>
      <c r="G16" s="14">
        <f>0.0001*200</f>
        <v>0.02</v>
      </c>
      <c r="H16" s="5"/>
      <c r="I16" s="4">
        <v>4000000</v>
      </c>
      <c r="J16" s="6">
        <f t="shared" si="1"/>
        <v>80000</v>
      </c>
    </row>
    <row r="17" spans="1:10" ht="23.25" customHeight="1" x14ac:dyDescent="0.3">
      <c r="A17" s="5">
        <v>7</v>
      </c>
      <c r="B17" s="5" t="s">
        <v>79</v>
      </c>
      <c r="C17" s="5"/>
      <c r="D17" s="5"/>
      <c r="E17" s="5"/>
      <c r="F17" s="5"/>
      <c r="G17" s="14">
        <f>0.0001*1300</f>
        <v>0.13</v>
      </c>
      <c r="H17" s="5"/>
      <c r="I17" s="4">
        <v>4000000</v>
      </c>
      <c r="J17" s="6">
        <f t="shared" si="1"/>
        <v>520000</v>
      </c>
    </row>
    <row r="18" spans="1:10" ht="23.25" customHeight="1" x14ac:dyDescent="0.3">
      <c r="A18" s="5">
        <v>8</v>
      </c>
      <c r="B18" s="5" t="s">
        <v>80</v>
      </c>
      <c r="C18" s="5"/>
      <c r="D18" s="14">
        <f>0.0001*600</f>
        <v>6.0000000000000005E-2</v>
      </c>
      <c r="E18" s="5"/>
      <c r="F18" s="5"/>
      <c r="G18" s="14"/>
      <c r="H18" s="5"/>
      <c r="I18" s="4">
        <v>8000000</v>
      </c>
      <c r="J18" s="6">
        <f>I18*D18</f>
        <v>480000.00000000006</v>
      </c>
    </row>
    <row r="19" spans="1:10" ht="23.25" customHeight="1" x14ac:dyDescent="0.3">
      <c r="A19" s="5">
        <v>9</v>
      </c>
      <c r="B19" s="5" t="s">
        <v>81</v>
      </c>
      <c r="C19" s="5"/>
      <c r="D19" s="5"/>
      <c r="E19" s="5"/>
      <c r="F19" s="5"/>
      <c r="G19" s="14">
        <f>0.0001*600</f>
        <v>6.0000000000000005E-2</v>
      </c>
      <c r="H19" s="5"/>
      <c r="I19" s="4">
        <v>4000000</v>
      </c>
      <c r="J19" s="6">
        <f t="shared" si="1"/>
        <v>240000.00000000003</v>
      </c>
    </row>
    <row r="20" spans="1:10" ht="23.25" customHeight="1" x14ac:dyDescent="0.3">
      <c r="A20" s="5">
        <v>10</v>
      </c>
      <c r="B20" s="5" t="s">
        <v>49</v>
      </c>
      <c r="C20" s="5"/>
      <c r="D20" s="5"/>
      <c r="E20" s="5"/>
      <c r="F20" s="5"/>
      <c r="G20" s="14">
        <f>0.0001*400</f>
        <v>0.04</v>
      </c>
      <c r="H20" s="5"/>
      <c r="I20" s="4">
        <v>4000000</v>
      </c>
      <c r="J20" s="6">
        <f>G20*I20</f>
        <v>160000</v>
      </c>
    </row>
    <row r="21" spans="1:10" ht="23.25" customHeight="1" x14ac:dyDescent="0.3">
      <c r="A21" s="5">
        <v>11</v>
      </c>
      <c r="B21" s="5" t="s">
        <v>82</v>
      </c>
      <c r="C21" s="5"/>
      <c r="D21" s="5"/>
      <c r="E21" s="5"/>
      <c r="F21" s="5"/>
      <c r="G21" s="14">
        <f>0.0001*200</f>
        <v>0.02</v>
      </c>
      <c r="H21" s="5"/>
      <c r="I21" s="4">
        <v>4000000</v>
      </c>
      <c r="J21" s="6">
        <f>G21*I21</f>
        <v>80000</v>
      </c>
    </row>
    <row r="22" spans="1:10" ht="23.25" customHeight="1" x14ac:dyDescent="0.3">
      <c r="A22" s="5">
        <v>12</v>
      </c>
      <c r="B22" s="5" t="s">
        <v>83</v>
      </c>
      <c r="C22" s="5"/>
      <c r="D22" s="5"/>
      <c r="E22" s="5"/>
      <c r="F22" s="5"/>
      <c r="G22" s="14">
        <f>0.0001*200</f>
        <v>0.02</v>
      </c>
      <c r="H22" s="5"/>
      <c r="I22" s="4">
        <v>4000000</v>
      </c>
      <c r="J22" s="6">
        <f>G22*I22</f>
        <v>80000</v>
      </c>
    </row>
    <row r="23" spans="1:10" ht="23.25" customHeight="1" x14ac:dyDescent="0.3">
      <c r="A23" s="94">
        <v>13</v>
      </c>
      <c r="B23" s="89" t="s">
        <v>50</v>
      </c>
      <c r="C23" s="5"/>
      <c r="D23" s="14">
        <f>0.0001*300</f>
        <v>3.0000000000000002E-2</v>
      </c>
      <c r="E23" s="5"/>
      <c r="F23" s="5"/>
      <c r="G23" s="5"/>
      <c r="H23" s="5"/>
      <c r="I23" s="4">
        <v>8000000</v>
      </c>
      <c r="J23" s="6">
        <f>I23*D23</f>
        <v>240000.00000000003</v>
      </c>
    </row>
    <row r="24" spans="1:10" ht="23.25" customHeight="1" x14ac:dyDescent="0.3">
      <c r="A24" s="94"/>
      <c r="B24" s="89"/>
      <c r="C24" s="5"/>
      <c r="D24" s="14"/>
      <c r="E24" s="5"/>
      <c r="F24" s="5"/>
      <c r="G24" s="14">
        <f>0.0001*800</f>
        <v>0.08</v>
      </c>
      <c r="H24" s="5"/>
      <c r="I24" s="4">
        <v>4000000</v>
      </c>
      <c r="J24" s="6">
        <f>G24*I24</f>
        <v>320000</v>
      </c>
    </row>
    <row r="25" spans="1:10" ht="23.25" customHeight="1" x14ac:dyDescent="0.3">
      <c r="A25" s="5">
        <v>14</v>
      </c>
      <c r="B25" s="5" t="s">
        <v>84</v>
      </c>
      <c r="C25" s="5"/>
      <c r="D25" s="5"/>
      <c r="E25" s="5"/>
      <c r="F25" s="5"/>
      <c r="G25" s="14">
        <f>0.0001*600</f>
        <v>6.0000000000000005E-2</v>
      </c>
      <c r="H25" s="5"/>
      <c r="I25" s="4">
        <v>4000000</v>
      </c>
      <c r="J25" s="6">
        <f>G25*I25</f>
        <v>240000.00000000003</v>
      </c>
    </row>
    <row r="26" spans="1:10" ht="23.25" customHeight="1" x14ac:dyDescent="0.3">
      <c r="A26" s="94">
        <v>15</v>
      </c>
      <c r="B26" s="89" t="s">
        <v>85</v>
      </c>
      <c r="C26" s="5"/>
      <c r="D26" s="14">
        <f>0.0001*500</f>
        <v>0.05</v>
      </c>
      <c r="E26" s="5"/>
      <c r="F26" s="5"/>
      <c r="G26" s="5"/>
      <c r="H26" s="5"/>
      <c r="I26" s="4">
        <v>8000000</v>
      </c>
      <c r="J26" s="6">
        <f>I26*D26</f>
        <v>400000</v>
      </c>
    </row>
    <row r="27" spans="1:10" ht="23.25" customHeight="1" x14ac:dyDescent="0.3">
      <c r="A27" s="94"/>
      <c r="B27" s="89"/>
      <c r="C27" s="5"/>
      <c r="D27" s="14"/>
      <c r="E27" s="5"/>
      <c r="F27" s="5"/>
      <c r="G27" s="14">
        <f>0.0001*1200</f>
        <v>0.12000000000000001</v>
      </c>
      <c r="H27" s="5"/>
      <c r="I27" s="4">
        <v>4000000</v>
      </c>
      <c r="J27" s="6">
        <f>G27*I27</f>
        <v>480000.00000000006</v>
      </c>
    </row>
    <row r="28" spans="1:10" ht="23.25" customHeight="1" x14ac:dyDescent="0.3">
      <c r="A28" s="5">
        <v>16</v>
      </c>
      <c r="B28" s="5" t="s">
        <v>86</v>
      </c>
      <c r="C28" s="5"/>
      <c r="D28" s="5"/>
      <c r="E28" s="5"/>
      <c r="F28" s="5"/>
      <c r="G28" s="14">
        <f>0.0001*600</f>
        <v>6.0000000000000005E-2</v>
      </c>
      <c r="H28" s="5"/>
      <c r="I28" s="4">
        <v>4000000</v>
      </c>
      <c r="J28" s="6">
        <f>G28*I28</f>
        <v>240000.00000000003</v>
      </c>
    </row>
    <row r="29" spans="1:10" ht="23.25" customHeight="1" x14ac:dyDescent="0.3">
      <c r="A29" s="5">
        <v>17</v>
      </c>
      <c r="B29" s="5" t="s">
        <v>87</v>
      </c>
      <c r="C29" s="5"/>
      <c r="D29" s="14"/>
      <c r="E29" s="5"/>
      <c r="F29" s="5"/>
      <c r="G29" s="14">
        <f>0.0001*500</f>
        <v>0.05</v>
      </c>
      <c r="H29" s="5"/>
      <c r="I29" s="4">
        <v>4000000</v>
      </c>
      <c r="J29" s="6">
        <f>G29*I29</f>
        <v>200000</v>
      </c>
    </row>
    <row r="30" spans="1:10" ht="23.25" customHeight="1" x14ac:dyDescent="0.3">
      <c r="A30" s="5">
        <v>18</v>
      </c>
      <c r="B30" s="5" t="s">
        <v>90</v>
      </c>
      <c r="C30" s="5"/>
      <c r="D30" s="72">
        <f>0.0001*50</f>
        <v>5.0000000000000001E-3</v>
      </c>
      <c r="E30" s="5"/>
      <c r="F30" s="5"/>
      <c r="G30" s="5"/>
      <c r="H30" s="5"/>
      <c r="I30" s="4">
        <v>8000000</v>
      </c>
      <c r="J30" s="6">
        <f>I30*D30</f>
        <v>40000</v>
      </c>
    </row>
    <row r="31" spans="1:10" ht="23.25" customHeight="1" x14ac:dyDescent="0.3">
      <c r="A31" s="5">
        <v>19</v>
      </c>
      <c r="B31" s="5" t="s">
        <v>88</v>
      </c>
      <c r="C31" s="5"/>
      <c r="D31" s="5"/>
      <c r="E31" s="5"/>
      <c r="F31" s="5"/>
      <c r="G31" s="14">
        <f>0.0001*300</f>
        <v>3.0000000000000002E-2</v>
      </c>
      <c r="H31" s="5"/>
      <c r="I31" s="4">
        <v>4000000</v>
      </c>
      <c r="J31" s="6">
        <f>G31*I31</f>
        <v>120000.00000000001</v>
      </c>
    </row>
    <row r="32" spans="1:10" ht="23.25" customHeight="1" x14ac:dyDescent="0.3">
      <c r="A32" s="5">
        <v>20</v>
      </c>
      <c r="B32" s="5" t="s">
        <v>51</v>
      </c>
      <c r="C32" s="5"/>
      <c r="D32" s="5"/>
      <c r="E32" s="5"/>
      <c r="F32" s="5"/>
      <c r="G32" s="14">
        <f>0.0001*700</f>
        <v>7.0000000000000007E-2</v>
      </c>
      <c r="H32" s="5"/>
      <c r="I32" s="4">
        <v>4000000</v>
      </c>
      <c r="J32" s="6">
        <f>G32*I32</f>
        <v>280000</v>
      </c>
    </row>
    <row r="33" spans="1:78" ht="23.25" customHeight="1" x14ac:dyDescent="0.3">
      <c r="A33" s="5">
        <v>21</v>
      </c>
      <c r="B33" s="5" t="s">
        <v>89</v>
      </c>
      <c r="C33" s="5"/>
      <c r="D33" s="5"/>
      <c r="E33" s="5"/>
      <c r="F33" s="5"/>
      <c r="G33" s="14">
        <f>0.0001*500</f>
        <v>0.05</v>
      </c>
      <c r="H33" s="5"/>
      <c r="I33" s="4">
        <v>4000000</v>
      </c>
      <c r="J33" s="6">
        <f>G33*I33</f>
        <v>200000</v>
      </c>
    </row>
    <row r="34" spans="1:78" ht="23.25" customHeight="1" x14ac:dyDescent="0.3">
      <c r="A34" s="16"/>
      <c r="B34" s="70" t="s">
        <v>73</v>
      </c>
      <c r="C34" s="5"/>
      <c r="D34" s="5"/>
      <c r="E34" s="5"/>
      <c r="F34" s="5"/>
      <c r="G34" s="5"/>
      <c r="H34" s="5"/>
      <c r="I34" s="51"/>
      <c r="J34" s="6"/>
    </row>
    <row r="35" spans="1:78" ht="23.25" customHeight="1" x14ac:dyDescent="0.3">
      <c r="A35" s="5">
        <v>1</v>
      </c>
      <c r="B35" s="5" t="s">
        <v>52</v>
      </c>
      <c r="C35" s="5"/>
      <c r="D35" s="5"/>
      <c r="E35" s="5">
        <v>0.01</v>
      </c>
      <c r="F35" s="5"/>
      <c r="G35" s="5"/>
      <c r="H35" s="5"/>
      <c r="I35" s="18">
        <v>10000000</v>
      </c>
      <c r="J35" s="6">
        <f t="shared" si="0"/>
        <v>100000</v>
      </c>
    </row>
    <row r="36" spans="1:78" ht="23.25" customHeight="1" x14ac:dyDescent="0.3">
      <c r="A36" s="5">
        <v>2</v>
      </c>
      <c r="B36" s="5" t="s">
        <v>53</v>
      </c>
      <c r="C36" s="5"/>
      <c r="D36" s="5"/>
      <c r="E36" s="5">
        <v>0.01</v>
      </c>
      <c r="F36" s="5"/>
      <c r="G36" s="5"/>
      <c r="H36" s="5"/>
      <c r="I36" s="18">
        <v>10000000</v>
      </c>
      <c r="J36" s="6">
        <f t="shared" si="0"/>
        <v>100000</v>
      </c>
    </row>
    <row r="37" spans="1:78" ht="23.25" customHeight="1" x14ac:dyDescent="0.3">
      <c r="A37" s="5">
        <v>3</v>
      </c>
      <c r="B37" s="5" t="s">
        <v>48</v>
      </c>
      <c r="C37" s="5"/>
      <c r="D37" s="5"/>
      <c r="E37" s="5">
        <v>7.0000000000000007E-2</v>
      </c>
      <c r="F37" s="5"/>
      <c r="G37" s="5"/>
      <c r="H37" s="5"/>
      <c r="I37" s="18">
        <v>10000000</v>
      </c>
      <c r="J37" s="6">
        <f t="shared" si="0"/>
        <v>700000.00000000012</v>
      </c>
    </row>
    <row r="38" spans="1:78" ht="23.25" customHeight="1" x14ac:dyDescent="0.3">
      <c r="A38" s="5">
        <v>4</v>
      </c>
      <c r="B38" s="5" t="s">
        <v>55</v>
      </c>
      <c r="C38" s="5"/>
      <c r="D38" s="5"/>
      <c r="E38" s="5">
        <v>0.01</v>
      </c>
      <c r="F38" s="5"/>
      <c r="G38" s="5"/>
      <c r="H38" s="5"/>
      <c r="I38" s="18">
        <v>10000000</v>
      </c>
      <c r="J38" s="6">
        <f t="shared" si="0"/>
        <v>100000</v>
      </c>
    </row>
    <row r="39" spans="1:78" ht="23.25" customHeight="1" x14ac:dyDescent="0.3">
      <c r="A39" s="5">
        <v>5</v>
      </c>
      <c r="B39" s="5" t="s">
        <v>57</v>
      </c>
      <c r="C39" s="5"/>
      <c r="D39" s="5"/>
      <c r="E39" s="5">
        <v>0.01</v>
      </c>
      <c r="F39" s="5"/>
      <c r="G39" s="5"/>
      <c r="H39" s="5"/>
      <c r="I39" s="18">
        <v>10000000</v>
      </c>
      <c r="J39" s="6">
        <f t="shared" si="0"/>
        <v>100000</v>
      </c>
    </row>
    <row r="40" spans="1:78" ht="23.25" customHeight="1" x14ac:dyDescent="0.3">
      <c r="A40" s="5">
        <v>6</v>
      </c>
      <c r="B40" s="5" t="s">
        <v>49</v>
      </c>
      <c r="C40" s="5"/>
      <c r="D40" s="5"/>
      <c r="E40" s="5">
        <v>0.02</v>
      </c>
      <c r="F40" s="5"/>
      <c r="G40" s="5"/>
      <c r="H40" s="5"/>
      <c r="I40" s="18">
        <v>10000000</v>
      </c>
      <c r="J40" s="6">
        <f t="shared" si="0"/>
        <v>200000</v>
      </c>
    </row>
    <row r="41" spans="1:78" ht="23.25" customHeight="1" x14ac:dyDescent="0.3">
      <c r="A41" s="5">
        <v>7</v>
      </c>
      <c r="B41" s="5" t="s">
        <v>58</v>
      </c>
      <c r="C41" s="5"/>
      <c r="D41" s="5"/>
      <c r="E41" s="5">
        <v>0.01</v>
      </c>
      <c r="F41" s="5"/>
      <c r="G41" s="5"/>
      <c r="H41" s="5"/>
      <c r="I41" s="18">
        <v>10000000</v>
      </c>
      <c r="J41" s="6">
        <f t="shared" si="0"/>
        <v>100000</v>
      </c>
    </row>
    <row r="42" spans="1:78" ht="23.25" customHeight="1" x14ac:dyDescent="0.3">
      <c r="A42" s="5">
        <v>8</v>
      </c>
      <c r="B42" s="5" t="s">
        <v>60</v>
      </c>
      <c r="C42" s="5"/>
      <c r="D42" s="5"/>
      <c r="E42" s="5">
        <v>0.04</v>
      </c>
      <c r="F42" s="5"/>
      <c r="G42" s="5"/>
      <c r="H42" s="5"/>
      <c r="I42" s="18">
        <v>10000000</v>
      </c>
      <c r="J42" s="6">
        <f t="shared" si="0"/>
        <v>400000</v>
      </c>
    </row>
    <row r="43" spans="1:78" ht="23.25" customHeight="1" x14ac:dyDescent="0.3">
      <c r="A43" s="5">
        <v>9</v>
      </c>
      <c r="B43" s="33" t="s">
        <v>52</v>
      </c>
      <c r="C43" s="5"/>
      <c r="D43" s="5"/>
      <c r="E43" s="5">
        <v>0.01</v>
      </c>
      <c r="F43" s="5"/>
      <c r="G43" s="5"/>
      <c r="H43" s="5"/>
      <c r="I43" s="18">
        <v>10000000</v>
      </c>
      <c r="J43" s="6">
        <f t="shared" si="0"/>
        <v>100000</v>
      </c>
    </row>
    <row r="44" spans="1:78" ht="23.25" customHeight="1" x14ac:dyDescent="0.3">
      <c r="A44" s="5">
        <v>10</v>
      </c>
      <c r="B44" s="5" t="s">
        <v>61</v>
      </c>
      <c r="C44" s="5"/>
      <c r="D44" s="5"/>
      <c r="E44" s="5">
        <v>0.05</v>
      </c>
      <c r="F44" s="5"/>
      <c r="G44" s="5"/>
      <c r="H44" s="5"/>
      <c r="I44" s="18">
        <v>10000000</v>
      </c>
      <c r="J44" s="6">
        <f t="shared" si="0"/>
        <v>500000</v>
      </c>
    </row>
    <row r="45" spans="1:78" ht="23.25" customHeight="1" x14ac:dyDescent="0.3">
      <c r="A45" s="5">
        <v>11</v>
      </c>
      <c r="B45" s="5" t="s">
        <v>62</v>
      </c>
      <c r="C45" s="5"/>
      <c r="D45" s="5"/>
      <c r="E45" s="5">
        <v>0.04</v>
      </c>
      <c r="F45" s="5"/>
      <c r="G45" s="5"/>
      <c r="H45" s="5"/>
      <c r="I45" s="18">
        <v>10000000</v>
      </c>
      <c r="J45" s="6">
        <f t="shared" si="0"/>
        <v>400000</v>
      </c>
    </row>
    <row r="46" spans="1:78" ht="23.25" customHeight="1" x14ac:dyDescent="0.3">
      <c r="A46" s="5">
        <v>12</v>
      </c>
      <c r="B46" s="5" t="s">
        <v>64</v>
      </c>
      <c r="C46" s="5"/>
      <c r="D46" s="5"/>
      <c r="E46" s="5">
        <v>0.2</v>
      </c>
      <c r="F46" s="5"/>
      <c r="G46" s="5"/>
      <c r="H46" s="5"/>
      <c r="I46" s="18">
        <v>10000000</v>
      </c>
      <c r="J46" s="6">
        <f t="shared" si="0"/>
        <v>2000000</v>
      </c>
    </row>
    <row r="47" spans="1:78" s="55" customFormat="1" x14ac:dyDescent="0.3">
      <c r="A47" s="53"/>
      <c r="B47" s="53" t="s">
        <v>65</v>
      </c>
      <c r="C47" s="101">
        <f>SUM(C10:C46)</f>
        <v>0</v>
      </c>
      <c r="D47" s="101">
        <f t="shared" ref="D47:H47" si="2">SUM(D10:D46)</f>
        <v>0.20500000000000002</v>
      </c>
      <c r="E47" s="101">
        <f t="shared" si="2"/>
        <v>0.48000000000000004</v>
      </c>
      <c r="F47" s="101">
        <f t="shared" si="2"/>
        <v>0</v>
      </c>
      <c r="G47" s="101">
        <f t="shared" si="2"/>
        <v>1.1400000000000003</v>
      </c>
      <c r="H47" s="101">
        <f t="shared" si="2"/>
        <v>0</v>
      </c>
      <c r="I47" s="56"/>
      <c r="J47" s="56">
        <f>SUM(J8:J46)</f>
        <v>11000000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</row>
    <row r="48" spans="1:78" x14ac:dyDescent="0.3">
      <c r="A48" s="16"/>
      <c r="B48" s="16" t="s">
        <v>69</v>
      </c>
      <c r="C48" s="102">
        <f>C47+D47+E47+F47+G47+H47</f>
        <v>1.8250000000000004</v>
      </c>
      <c r="D48" s="103"/>
      <c r="E48" s="103"/>
      <c r="F48" s="103"/>
      <c r="G48" s="103"/>
      <c r="H48" s="104"/>
      <c r="I48" s="16"/>
      <c r="J48" s="52"/>
    </row>
    <row r="51" spans="5:5" x14ac:dyDescent="0.3">
      <c r="E51" s="27"/>
    </row>
  </sheetData>
  <mergeCells count="17">
    <mergeCell ref="A23:A24"/>
    <mergeCell ref="B23:B24"/>
    <mergeCell ref="A26:A27"/>
    <mergeCell ref="B26:B27"/>
    <mergeCell ref="C48:H48"/>
    <mergeCell ref="A13:A14"/>
    <mergeCell ref="B13:B14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71" zoomScaleNormal="71" workbookViewId="0">
      <pane xSplit="12" topLeftCell="M1" activePane="topRight" state="frozen"/>
      <selection activeCell="A7" sqref="A7"/>
      <selection pane="topRight" activeCell="C12" sqref="C12:I13"/>
    </sheetView>
  </sheetViews>
  <sheetFormatPr defaultRowHeight="18.75" x14ac:dyDescent="0.3"/>
  <cols>
    <col min="1" max="1" width="5.625" style="62" customWidth="1"/>
    <col min="2" max="2" width="32.5" style="3" customWidth="1"/>
    <col min="3" max="3" width="12.375" style="3" customWidth="1"/>
    <col min="4" max="4" width="17" style="3" customWidth="1"/>
    <col min="5" max="5" width="22.75" style="3" customWidth="1"/>
    <col min="6" max="6" width="1.875" style="3" hidden="1" customWidth="1"/>
    <col min="7" max="7" width="12.5" style="3" customWidth="1"/>
    <col min="8" max="8" width="16.5" style="3" customWidth="1"/>
    <col min="9" max="9" width="22" style="3" customWidth="1"/>
    <col min="10" max="10" width="18.5" style="3" hidden="1" customWidth="1"/>
    <col min="11" max="11" width="19.25" style="17" customWidth="1"/>
    <col min="12" max="12" width="17" style="3" bestFit="1" customWidth="1"/>
    <col min="13" max="16384" width="9" style="3"/>
  </cols>
  <sheetData>
    <row r="1" spans="1:13" ht="29.25" customHeight="1" x14ac:dyDescent="0.3">
      <c r="A1" s="90" t="s">
        <v>96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3" ht="19.5" customHeight="1" x14ac:dyDescent="0.3">
      <c r="A2" s="95">
        <f>Lua!A2</f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3" ht="23.25" customHeight="1" x14ac:dyDescent="0.3">
      <c r="A3" s="96" t="s">
        <v>13</v>
      </c>
      <c r="B3" s="96" t="s">
        <v>44</v>
      </c>
      <c r="C3" s="96" t="s">
        <v>14</v>
      </c>
      <c r="D3" s="96"/>
      <c r="E3" s="96"/>
      <c r="F3" s="96"/>
      <c r="G3" s="96" t="s">
        <v>15</v>
      </c>
      <c r="H3" s="96"/>
      <c r="I3" s="96"/>
      <c r="J3" s="96"/>
      <c r="K3" s="97" t="s">
        <v>29</v>
      </c>
      <c r="L3" s="98" t="s">
        <v>30</v>
      </c>
      <c r="M3" s="11"/>
    </row>
    <row r="4" spans="1:13" x14ac:dyDescent="0.3">
      <c r="A4" s="96"/>
      <c r="B4" s="96"/>
      <c r="C4" s="96" t="s">
        <v>35</v>
      </c>
      <c r="D4" s="96"/>
      <c r="E4" s="96"/>
      <c r="F4" s="96"/>
      <c r="G4" s="96" t="s">
        <v>35</v>
      </c>
      <c r="H4" s="96"/>
      <c r="I4" s="96"/>
      <c r="J4" s="96"/>
      <c r="K4" s="97"/>
      <c r="L4" s="98"/>
      <c r="M4" s="11"/>
    </row>
    <row r="5" spans="1:13" ht="135" customHeight="1" x14ac:dyDescent="0.3">
      <c r="A5" s="96"/>
      <c r="B5" s="96"/>
      <c r="C5" s="31" t="s">
        <v>37</v>
      </c>
      <c r="D5" s="31" t="s">
        <v>38</v>
      </c>
      <c r="E5" s="31" t="s">
        <v>71</v>
      </c>
      <c r="F5" s="31" t="s">
        <v>39</v>
      </c>
      <c r="G5" s="31" t="s">
        <v>36</v>
      </c>
      <c r="H5" s="31" t="s">
        <v>40</v>
      </c>
      <c r="I5" s="31" t="s">
        <v>71</v>
      </c>
      <c r="J5" s="31" t="s">
        <v>39</v>
      </c>
      <c r="K5" s="97"/>
      <c r="L5" s="98"/>
      <c r="M5" s="11"/>
    </row>
    <row r="6" spans="1:13" ht="27" customHeight="1" x14ac:dyDescent="0.3">
      <c r="A6" s="12"/>
      <c r="B6" s="12"/>
      <c r="C6" s="12" t="s">
        <v>8</v>
      </c>
      <c r="D6" s="12" t="s">
        <v>8</v>
      </c>
      <c r="E6" s="12" t="s">
        <v>8</v>
      </c>
      <c r="F6" s="12" t="s">
        <v>8</v>
      </c>
      <c r="G6" s="12" t="s">
        <v>8</v>
      </c>
      <c r="H6" s="12" t="s">
        <v>8</v>
      </c>
      <c r="I6" s="12" t="s">
        <v>8</v>
      </c>
      <c r="J6" s="12" t="s">
        <v>8</v>
      </c>
      <c r="K6" s="34" t="s">
        <v>31</v>
      </c>
      <c r="L6" s="35" t="s">
        <v>32</v>
      </c>
      <c r="M6" s="11"/>
    </row>
    <row r="7" spans="1:13" x14ac:dyDescent="0.3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5</v>
      </c>
      <c r="H7" s="12">
        <v>6</v>
      </c>
      <c r="I7" s="12">
        <v>7</v>
      </c>
      <c r="J7" s="12">
        <v>9</v>
      </c>
      <c r="K7" s="12">
        <v>8</v>
      </c>
      <c r="L7" s="12">
        <v>9</v>
      </c>
      <c r="M7" s="11"/>
    </row>
    <row r="8" spans="1:13" x14ac:dyDescent="0.3">
      <c r="A8" s="12"/>
      <c r="B8" s="70" t="s">
        <v>73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1"/>
    </row>
    <row r="9" spans="1:13" x14ac:dyDescent="0.3">
      <c r="A9" s="49"/>
      <c r="B9" s="60" t="s">
        <v>45</v>
      </c>
      <c r="C9" s="5"/>
      <c r="D9" s="5"/>
      <c r="E9" s="5"/>
      <c r="F9" s="5"/>
      <c r="G9" s="5"/>
      <c r="H9" s="5"/>
      <c r="I9" s="5"/>
      <c r="J9" s="5"/>
      <c r="K9" s="18"/>
      <c r="L9" s="6">
        <f t="shared" ref="L9" si="0">(C9+D9+E9+G9+H9+I9)*K9</f>
        <v>0</v>
      </c>
    </row>
    <row r="10" spans="1:13" x14ac:dyDescent="0.3">
      <c r="A10" s="49">
        <v>1</v>
      </c>
      <c r="B10" s="61" t="s">
        <v>54</v>
      </c>
      <c r="C10" s="5"/>
      <c r="D10" s="5"/>
      <c r="E10" s="5">
        <v>0.06</v>
      </c>
      <c r="F10" s="5"/>
      <c r="G10" s="5"/>
      <c r="H10" s="5"/>
      <c r="I10" s="5"/>
      <c r="J10" s="5"/>
      <c r="K10" s="18">
        <v>30000000</v>
      </c>
      <c r="L10" s="6">
        <f>(C10+D10+E10+G10+H10+I10)*K10</f>
        <v>1800000</v>
      </c>
    </row>
    <row r="11" spans="1:13" x14ac:dyDescent="0.3">
      <c r="A11" s="49">
        <v>2</v>
      </c>
      <c r="B11" s="61" t="s">
        <v>52</v>
      </c>
      <c r="C11" s="5"/>
      <c r="D11" s="5"/>
      <c r="E11" s="5">
        <v>0.15</v>
      </c>
      <c r="F11" s="5"/>
      <c r="G11" s="5"/>
      <c r="H11" s="5"/>
      <c r="I11" s="5"/>
      <c r="J11" s="5"/>
      <c r="K11" s="18">
        <v>30000000</v>
      </c>
      <c r="L11" s="6">
        <f>(C11+D11+E11+G11+H11+I11)*K11</f>
        <v>4500000</v>
      </c>
    </row>
    <row r="12" spans="1:13" s="50" customFormat="1" x14ac:dyDescent="0.3">
      <c r="A12" s="59"/>
      <c r="B12" s="16" t="s">
        <v>65</v>
      </c>
      <c r="C12" s="105">
        <f t="shared" ref="C12:J12" si="1">SUM(C9:C11)</f>
        <v>0</v>
      </c>
      <c r="D12" s="105">
        <f t="shared" si="1"/>
        <v>0</v>
      </c>
      <c r="E12" s="105">
        <f t="shared" si="1"/>
        <v>0.21</v>
      </c>
      <c r="F12" s="105">
        <f t="shared" si="1"/>
        <v>0</v>
      </c>
      <c r="G12" s="105">
        <f t="shared" si="1"/>
        <v>0</v>
      </c>
      <c r="H12" s="105">
        <f t="shared" si="1"/>
        <v>0</v>
      </c>
      <c r="I12" s="105">
        <f t="shared" si="1"/>
        <v>0</v>
      </c>
      <c r="J12" s="16">
        <f t="shared" si="1"/>
        <v>0</v>
      </c>
      <c r="K12" s="52"/>
      <c r="L12" s="52">
        <f>SUM(L9:L11)</f>
        <v>6300000</v>
      </c>
    </row>
    <row r="13" spans="1:13" x14ac:dyDescent="0.3">
      <c r="A13" s="49"/>
      <c r="B13" s="16" t="s">
        <v>70</v>
      </c>
      <c r="C13" s="106">
        <f>C12+D12+E12+G12+H12+I12</f>
        <v>0.21</v>
      </c>
      <c r="D13" s="107"/>
      <c r="E13" s="107"/>
      <c r="F13" s="107"/>
      <c r="G13" s="107"/>
      <c r="H13" s="107"/>
      <c r="I13" s="108"/>
      <c r="J13" s="5"/>
      <c r="K13" s="18"/>
      <c r="L13" s="5"/>
    </row>
    <row r="16" spans="1:13" x14ac:dyDescent="0.3">
      <c r="L16" s="27"/>
    </row>
    <row r="26" spans="12:12" x14ac:dyDescent="0.3">
      <c r="L26" s="27"/>
    </row>
    <row r="27" spans="12:12" x14ac:dyDescent="0.3">
      <c r="L27" s="27"/>
    </row>
    <row r="28" spans="12:12" x14ac:dyDescent="0.3">
      <c r="L28" s="27"/>
    </row>
    <row r="29" spans="12:12" x14ac:dyDescent="0.3">
      <c r="L29" s="27"/>
    </row>
    <row r="30" spans="12:12" x14ac:dyDescent="0.3">
      <c r="L30" s="27"/>
    </row>
    <row r="31" spans="12:12" x14ac:dyDescent="0.3">
      <c r="L31" s="27"/>
    </row>
    <row r="32" spans="12:12" x14ac:dyDescent="0.3">
      <c r="L32" s="27"/>
    </row>
    <row r="34" spans="12:12" x14ac:dyDescent="0.3">
      <c r="L34" s="27"/>
    </row>
  </sheetData>
  <mergeCells count="11">
    <mergeCell ref="C13:I13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zoomScale="77" zoomScaleNormal="77" workbookViewId="0">
      <selection activeCell="C15" sqref="C15:H16"/>
    </sheetView>
  </sheetViews>
  <sheetFormatPr defaultRowHeight="18.75" x14ac:dyDescent="0.3"/>
  <cols>
    <col min="1" max="1" width="4.625" style="3" customWidth="1"/>
    <col min="2" max="2" width="25.75" style="3" customWidth="1"/>
    <col min="3" max="3" width="20" style="3" customWidth="1"/>
    <col min="4" max="4" width="19" style="3" customWidth="1"/>
    <col min="5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27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90" t="s">
        <v>97</v>
      </c>
      <c r="B1" s="90"/>
      <c r="C1" s="90"/>
      <c r="D1" s="90"/>
      <c r="E1" s="90"/>
      <c r="F1" s="90"/>
      <c r="G1" s="90"/>
      <c r="H1" s="90"/>
      <c r="I1" s="90"/>
      <c r="J1" s="90"/>
    </row>
    <row r="2" spans="1:48" ht="21" customHeight="1" x14ac:dyDescent="0.3">
      <c r="A2" s="95">
        <f>'cay lao nam'!A2:L2</f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48" ht="19.5" customHeight="1" x14ac:dyDescent="0.3">
      <c r="A3" s="86" t="s">
        <v>13</v>
      </c>
      <c r="B3" s="86" t="s">
        <v>44</v>
      </c>
      <c r="C3" s="86" t="s">
        <v>14</v>
      </c>
      <c r="D3" s="86"/>
      <c r="E3" s="86"/>
      <c r="F3" s="86" t="s">
        <v>15</v>
      </c>
      <c r="G3" s="86"/>
      <c r="H3" s="86"/>
      <c r="I3" s="93" t="s">
        <v>33</v>
      </c>
      <c r="J3" s="86" t="s">
        <v>30</v>
      </c>
      <c r="K3" s="11"/>
      <c r="L3" s="11"/>
      <c r="M3" s="11"/>
      <c r="N3" s="11"/>
      <c r="O3" s="11"/>
    </row>
    <row r="4" spans="1:48" ht="15.75" customHeight="1" x14ac:dyDescent="0.3">
      <c r="A4" s="86"/>
      <c r="B4" s="86"/>
      <c r="C4" s="86" t="s">
        <v>17</v>
      </c>
      <c r="D4" s="86"/>
      <c r="E4" s="86"/>
      <c r="F4" s="86" t="s">
        <v>17</v>
      </c>
      <c r="G4" s="86"/>
      <c r="H4" s="86"/>
      <c r="I4" s="93"/>
      <c r="J4" s="86"/>
      <c r="K4" s="11"/>
      <c r="L4" s="11"/>
      <c r="M4" s="11"/>
      <c r="N4" s="11"/>
      <c r="O4" s="11"/>
    </row>
    <row r="5" spans="1:48" ht="79.5" customHeight="1" x14ac:dyDescent="0.3">
      <c r="A5" s="86"/>
      <c r="B5" s="86"/>
      <c r="C5" s="20" t="s">
        <v>21</v>
      </c>
      <c r="D5" s="20" t="s">
        <v>22</v>
      </c>
      <c r="E5" s="20" t="s">
        <v>23</v>
      </c>
      <c r="F5" s="20" t="s">
        <v>21</v>
      </c>
      <c r="G5" s="20" t="s">
        <v>27</v>
      </c>
      <c r="H5" s="20" t="s">
        <v>28</v>
      </c>
      <c r="I5" s="93"/>
      <c r="J5" s="86"/>
      <c r="K5" s="11"/>
      <c r="L5" s="11"/>
      <c r="M5" s="11"/>
      <c r="N5" s="11"/>
      <c r="O5" s="11"/>
    </row>
    <row r="6" spans="1:48" s="64" customFormat="1" ht="19.5" customHeight="1" x14ac:dyDescent="0.3">
      <c r="A6" s="21"/>
      <c r="B6" s="21"/>
      <c r="C6" s="21" t="s">
        <v>8</v>
      </c>
      <c r="D6" s="21" t="s">
        <v>8</v>
      </c>
      <c r="E6" s="21" t="s">
        <v>8</v>
      </c>
      <c r="F6" s="21" t="s">
        <v>8</v>
      </c>
      <c r="G6" s="21" t="s">
        <v>8</v>
      </c>
      <c r="H6" s="21" t="s">
        <v>8</v>
      </c>
      <c r="I6" s="35" t="s">
        <v>42</v>
      </c>
      <c r="J6" s="21" t="s">
        <v>43</v>
      </c>
      <c r="K6" s="63"/>
      <c r="L6" s="63"/>
      <c r="M6" s="63"/>
      <c r="N6" s="63"/>
      <c r="O6" s="63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</row>
    <row r="7" spans="1:48" ht="14.25" customHeight="1" x14ac:dyDescent="0.3">
      <c r="A7" s="12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35">
        <v>8</v>
      </c>
      <c r="J7" s="21">
        <v>9</v>
      </c>
      <c r="K7" s="11"/>
      <c r="L7" s="11"/>
      <c r="M7" s="11"/>
      <c r="N7" s="11"/>
      <c r="O7" s="11"/>
    </row>
    <row r="8" spans="1:48" x14ac:dyDescent="0.3">
      <c r="A8" s="49"/>
      <c r="B8" s="48" t="s">
        <v>45</v>
      </c>
      <c r="C8" s="5"/>
      <c r="D8" s="5"/>
      <c r="E8" s="5"/>
      <c r="F8" s="5"/>
      <c r="G8" s="5"/>
      <c r="H8" s="5"/>
      <c r="I8" s="6"/>
      <c r="J8" s="6">
        <f t="shared" ref="J8" si="0">(C8+D8+E8+F8+G8+H8)*I8</f>
        <v>0</v>
      </c>
    </row>
    <row r="9" spans="1:48" x14ac:dyDescent="0.3">
      <c r="A9" s="68"/>
      <c r="B9" s="70" t="s">
        <v>74</v>
      </c>
      <c r="C9" s="5"/>
      <c r="D9" s="5"/>
      <c r="E9" s="5"/>
      <c r="F9" s="5"/>
      <c r="G9" s="5"/>
      <c r="H9" s="5"/>
      <c r="I9" s="6"/>
      <c r="J9" s="6"/>
    </row>
    <row r="10" spans="1:48" x14ac:dyDescent="0.3">
      <c r="A10" s="12">
        <v>1</v>
      </c>
      <c r="B10" s="71" t="s">
        <v>91</v>
      </c>
      <c r="C10" s="72">
        <f>0.0001*500</f>
        <v>0.05</v>
      </c>
      <c r="D10" s="12"/>
      <c r="E10" s="12"/>
      <c r="F10" s="12"/>
      <c r="G10" s="12"/>
      <c r="H10" s="12"/>
      <c r="I10" s="4">
        <v>6000000</v>
      </c>
      <c r="J10" s="13">
        <f>I10*C10</f>
        <v>300000</v>
      </c>
    </row>
    <row r="11" spans="1:48" x14ac:dyDescent="0.3">
      <c r="A11" s="12">
        <v>2</v>
      </c>
      <c r="B11" s="5" t="s">
        <v>92</v>
      </c>
      <c r="C11" s="72">
        <f>0.0001*700</f>
        <v>7.0000000000000007E-2</v>
      </c>
      <c r="D11" s="12"/>
      <c r="E11" s="12"/>
      <c r="F11" s="12"/>
      <c r="G11" s="12"/>
      <c r="H11" s="12"/>
      <c r="I11" s="4">
        <v>6000000</v>
      </c>
      <c r="J11" s="13">
        <f>I11*C11</f>
        <v>420000.00000000006</v>
      </c>
    </row>
    <row r="12" spans="1:48" x14ac:dyDescent="0.3">
      <c r="A12" s="12">
        <v>3</v>
      </c>
      <c r="B12" s="5" t="s">
        <v>93</v>
      </c>
      <c r="C12" s="5"/>
      <c r="D12" s="12"/>
      <c r="E12" s="12"/>
      <c r="F12" s="14">
        <f>0.0001*500</f>
        <v>0.05</v>
      </c>
      <c r="G12" s="12"/>
      <c r="H12" s="12"/>
      <c r="I12" s="4">
        <v>3000000</v>
      </c>
      <c r="J12" s="4">
        <f>I12*F12</f>
        <v>150000</v>
      </c>
    </row>
    <row r="13" spans="1:48" x14ac:dyDescent="0.3">
      <c r="A13" s="68"/>
      <c r="B13" s="70" t="s">
        <v>73</v>
      </c>
      <c r="C13" s="5"/>
      <c r="D13" s="5"/>
      <c r="E13" s="5"/>
      <c r="F13" s="5"/>
      <c r="G13" s="5"/>
      <c r="H13" s="5"/>
      <c r="I13" s="6"/>
      <c r="J13" s="6"/>
    </row>
    <row r="14" spans="1:48" s="23" customFormat="1" x14ac:dyDescent="0.3">
      <c r="A14" s="49">
        <v>1</v>
      </c>
      <c r="B14" s="61" t="s">
        <v>56</v>
      </c>
      <c r="C14" s="5"/>
      <c r="D14" s="5">
        <v>0.17780000000000001</v>
      </c>
      <c r="E14" s="5"/>
      <c r="F14" s="5"/>
      <c r="G14" s="5"/>
      <c r="H14" s="5"/>
      <c r="I14" s="6">
        <v>10000000</v>
      </c>
      <c r="J14" s="6">
        <f t="shared" ref="J14" si="1">(C14+D14+E14+F14+G14+H14)*I14</f>
        <v>1778000.0000000002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9" customFormat="1" x14ac:dyDescent="0.3">
      <c r="A15" s="16"/>
      <c r="B15" s="16" t="s">
        <v>65</v>
      </c>
      <c r="C15" s="105">
        <f>SUM(C8:C14)</f>
        <v>0.12000000000000001</v>
      </c>
      <c r="D15" s="105">
        <f t="shared" ref="D15:H15" si="2">SUM(D8:D14)</f>
        <v>0.17780000000000001</v>
      </c>
      <c r="E15" s="105">
        <f t="shared" si="2"/>
        <v>0</v>
      </c>
      <c r="F15" s="105">
        <f t="shared" si="2"/>
        <v>0.05</v>
      </c>
      <c r="G15" s="105">
        <f t="shared" si="2"/>
        <v>0</v>
      </c>
      <c r="H15" s="105">
        <f t="shared" si="2"/>
        <v>0</v>
      </c>
      <c r="I15" s="52"/>
      <c r="J15" s="52">
        <f>SUM(J8:J14)</f>
        <v>2648000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</row>
    <row r="16" spans="1:48" s="19" customFormat="1" x14ac:dyDescent="0.3">
      <c r="A16" s="16"/>
      <c r="B16" s="16" t="s">
        <v>72</v>
      </c>
      <c r="C16" s="109">
        <f>C15+D15+E15+F15+G15+H15</f>
        <v>0.3478</v>
      </c>
      <c r="D16" s="109"/>
      <c r="E16" s="109"/>
      <c r="F16" s="109"/>
      <c r="G16" s="109"/>
      <c r="H16" s="109"/>
      <c r="I16" s="52"/>
      <c r="J16" s="16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</row>
    <row r="19" spans="10:10" x14ac:dyDescent="0.3">
      <c r="J19" s="27"/>
    </row>
    <row r="20" spans="10:10" x14ac:dyDescent="0.3">
      <c r="J20" s="27"/>
    </row>
    <row r="21" spans="10:10" x14ac:dyDescent="0.3">
      <c r="J21" s="27"/>
    </row>
    <row r="22" spans="10:10" x14ac:dyDescent="0.3">
      <c r="J22" s="27"/>
    </row>
    <row r="30" spans="10:10" x14ac:dyDescent="0.3">
      <c r="J30" s="27"/>
    </row>
    <row r="31" spans="10:10" x14ac:dyDescent="0.3">
      <c r="J31" s="27"/>
    </row>
    <row r="32" spans="10:10" x14ac:dyDescent="0.3">
      <c r="J32" s="27"/>
    </row>
    <row r="33" spans="10:10" x14ac:dyDescent="0.3">
      <c r="J33" s="27"/>
    </row>
    <row r="34" spans="10:10" x14ac:dyDescent="0.3">
      <c r="J34" s="27"/>
    </row>
    <row r="35" spans="10:10" x14ac:dyDescent="0.3">
      <c r="J35" s="27"/>
    </row>
  </sheetData>
  <mergeCells count="11">
    <mergeCell ref="A2:J2"/>
    <mergeCell ref="C16:H16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pane ySplit="6" topLeftCell="A19" activePane="bottomLeft" state="frozen"/>
      <selection pane="bottomLeft" activeCell="E4" sqref="E4:E5"/>
    </sheetView>
  </sheetViews>
  <sheetFormatPr defaultRowHeight="15.75" x14ac:dyDescent="0.25"/>
  <cols>
    <col min="1" max="1" width="6.125" customWidth="1"/>
    <col min="2" max="2" width="23.625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5.25" customWidth="1"/>
    <col min="8" max="8" width="14.75" customWidth="1"/>
    <col min="9" max="9" width="12.125" customWidth="1"/>
    <col min="10" max="10" width="10.75" customWidth="1"/>
    <col min="11" max="11" width="14.75" bestFit="1" customWidth="1"/>
    <col min="12" max="12" width="19" customWidth="1"/>
  </cols>
  <sheetData>
    <row r="1" spans="1:11" x14ac:dyDescent="0.25">
      <c r="A1" s="1"/>
    </row>
    <row r="2" spans="1:11" x14ac:dyDescent="0.25">
      <c r="A2" s="83" t="s">
        <v>98</v>
      </c>
      <c r="B2" s="83"/>
      <c r="C2" s="83"/>
      <c r="D2" s="83"/>
      <c r="E2" s="83"/>
      <c r="F2" s="83"/>
      <c r="G2" s="83"/>
      <c r="H2" s="83"/>
    </row>
    <row r="3" spans="1:11" x14ac:dyDescent="0.25">
      <c r="A3" s="99">
        <f>'Hang nam'!A2:J2</f>
        <v>0</v>
      </c>
      <c r="B3" s="99"/>
      <c r="C3" s="99"/>
      <c r="D3" s="99"/>
      <c r="E3" s="99"/>
      <c r="F3" s="99"/>
      <c r="G3" s="99"/>
      <c r="H3" s="99"/>
    </row>
    <row r="4" spans="1:11" ht="52.5" customHeight="1" x14ac:dyDescent="0.25">
      <c r="A4" s="86" t="s">
        <v>0</v>
      </c>
      <c r="B4" s="86" t="s">
        <v>41</v>
      </c>
      <c r="C4" s="86" t="s">
        <v>1</v>
      </c>
      <c r="D4" s="86" t="s">
        <v>9</v>
      </c>
      <c r="E4" s="86" t="s">
        <v>10</v>
      </c>
      <c r="F4" s="86" t="s">
        <v>11</v>
      </c>
      <c r="G4" s="86" t="s">
        <v>34</v>
      </c>
      <c r="H4" s="86" t="s">
        <v>30</v>
      </c>
      <c r="I4" s="9"/>
      <c r="J4" s="9"/>
      <c r="K4" s="9"/>
    </row>
    <row r="5" spans="1:11" ht="30" customHeight="1" x14ac:dyDescent="0.25">
      <c r="A5" s="86"/>
      <c r="B5" s="86"/>
      <c r="C5" s="86"/>
      <c r="D5" s="86"/>
      <c r="E5" s="86"/>
      <c r="F5" s="86"/>
      <c r="G5" s="86"/>
      <c r="H5" s="86"/>
      <c r="I5" s="9"/>
      <c r="J5" s="9"/>
      <c r="K5" s="9"/>
    </row>
    <row r="6" spans="1:11" ht="33" customHeight="1" x14ac:dyDescent="0.25">
      <c r="A6" s="86"/>
      <c r="B6" s="86"/>
      <c r="C6" s="47" t="s">
        <v>7</v>
      </c>
      <c r="D6" s="47" t="s">
        <v>12</v>
      </c>
      <c r="E6" s="47" t="s">
        <v>63</v>
      </c>
      <c r="F6" s="47" t="s">
        <v>12</v>
      </c>
      <c r="G6" s="47" t="s">
        <v>31</v>
      </c>
      <c r="H6" s="47" t="s">
        <v>32</v>
      </c>
      <c r="I6" s="9"/>
      <c r="J6" s="65"/>
      <c r="K6" s="9"/>
    </row>
    <row r="7" spans="1:11" x14ac:dyDescent="0.25">
      <c r="A7" s="7"/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9"/>
      <c r="J7" s="9"/>
      <c r="K7" s="9"/>
    </row>
    <row r="8" spans="1:11" s="9" customFormat="1" x14ac:dyDescent="0.25">
      <c r="A8" s="7"/>
      <c r="B8" s="20"/>
      <c r="C8" s="7"/>
      <c r="D8" s="7"/>
      <c r="E8" s="7"/>
      <c r="F8" s="7"/>
      <c r="G8" s="7"/>
      <c r="H8" s="7"/>
    </row>
    <row r="9" spans="1:11" s="3" customFormat="1" ht="21" customHeight="1" x14ac:dyDescent="0.3">
      <c r="A9" s="32"/>
      <c r="B9" s="16" t="s">
        <v>45</v>
      </c>
      <c r="C9" s="12"/>
      <c r="D9" s="12"/>
      <c r="E9" s="12"/>
      <c r="F9" s="14"/>
      <c r="G9" s="4"/>
      <c r="H9" s="13">
        <f t="shared" ref="H9:H16" si="0">G9*F9</f>
        <v>0</v>
      </c>
      <c r="I9" s="27"/>
    </row>
    <row r="10" spans="1:11" s="3" customFormat="1" ht="21" customHeight="1" x14ac:dyDescent="0.3">
      <c r="A10" s="69"/>
      <c r="B10" s="70" t="s">
        <v>74</v>
      </c>
      <c r="C10" s="12"/>
      <c r="D10" s="12"/>
      <c r="E10" s="12"/>
      <c r="F10" s="14"/>
      <c r="G10" s="4"/>
      <c r="H10" s="13"/>
      <c r="I10" s="27"/>
    </row>
    <row r="11" spans="1:11" s="78" customFormat="1" ht="21" customHeight="1" x14ac:dyDescent="0.3">
      <c r="A11" s="73">
        <v>1</v>
      </c>
      <c r="B11" s="74" t="s">
        <v>91</v>
      </c>
      <c r="C11" s="73"/>
      <c r="D11" s="73"/>
      <c r="E11" s="73"/>
      <c r="F11" s="73">
        <f>0.0001*1000</f>
        <v>0.1</v>
      </c>
      <c r="G11" s="75">
        <v>15000000</v>
      </c>
      <c r="H11" s="76">
        <f>G11*F11</f>
        <v>1500000</v>
      </c>
      <c r="I11" s="77"/>
    </row>
    <row r="12" spans="1:11" s="3" customFormat="1" ht="21" customHeight="1" x14ac:dyDescent="0.3">
      <c r="A12" s="69"/>
      <c r="B12" s="70" t="s">
        <v>73</v>
      </c>
      <c r="C12" s="12"/>
      <c r="D12" s="12"/>
      <c r="E12" s="12"/>
      <c r="F12" s="14"/>
      <c r="G12" s="4"/>
      <c r="H12" s="13"/>
      <c r="I12" s="27"/>
    </row>
    <row r="13" spans="1:11" s="23" customFormat="1" ht="21" customHeight="1" x14ac:dyDescent="0.3">
      <c r="A13" s="12">
        <v>1</v>
      </c>
      <c r="B13" s="5" t="s">
        <v>51</v>
      </c>
      <c r="C13" s="12"/>
      <c r="D13" s="12"/>
      <c r="E13" s="12"/>
      <c r="F13" s="14">
        <v>7.0000000000000007E-2</v>
      </c>
      <c r="G13" s="4">
        <v>15000000</v>
      </c>
      <c r="H13" s="13">
        <f t="shared" si="0"/>
        <v>1050000</v>
      </c>
      <c r="I13" s="27"/>
      <c r="J13" s="3"/>
      <c r="K13" s="3"/>
    </row>
    <row r="14" spans="1:11" s="23" customFormat="1" ht="21" customHeight="1" x14ac:dyDescent="0.3">
      <c r="A14" s="12">
        <v>2</v>
      </c>
      <c r="B14" s="5" t="s">
        <v>47</v>
      </c>
      <c r="C14" s="12"/>
      <c r="D14" s="12"/>
      <c r="E14" s="12"/>
      <c r="F14" s="14">
        <v>0.2</v>
      </c>
      <c r="G14" s="4">
        <v>15000000</v>
      </c>
      <c r="H14" s="13">
        <f t="shared" si="0"/>
        <v>3000000</v>
      </c>
      <c r="I14" s="27"/>
      <c r="J14" s="3"/>
      <c r="K14" s="3"/>
    </row>
    <row r="15" spans="1:11" s="23" customFormat="1" ht="21" customHeight="1" x14ac:dyDescent="0.3">
      <c r="A15" s="12">
        <v>3</v>
      </c>
      <c r="B15" s="5" t="s">
        <v>46</v>
      </c>
      <c r="C15" s="12"/>
      <c r="D15" s="12"/>
      <c r="E15" s="12"/>
      <c r="F15" s="14">
        <v>0.3</v>
      </c>
      <c r="G15" s="4">
        <v>15000000</v>
      </c>
      <c r="H15" s="13">
        <f t="shared" si="0"/>
        <v>4500000</v>
      </c>
      <c r="I15" s="27"/>
      <c r="J15" s="3"/>
      <c r="K15" s="3"/>
    </row>
    <row r="16" spans="1:11" s="23" customFormat="1" ht="21" customHeight="1" x14ac:dyDescent="0.3">
      <c r="A16" s="12">
        <v>4</v>
      </c>
      <c r="B16" s="5" t="s">
        <v>59</v>
      </c>
      <c r="C16" s="12"/>
      <c r="D16" s="12"/>
      <c r="E16" s="12"/>
      <c r="F16" s="14">
        <v>0.2</v>
      </c>
      <c r="G16" s="4">
        <v>15000000</v>
      </c>
      <c r="H16" s="13">
        <f t="shared" si="0"/>
        <v>3000000</v>
      </c>
      <c r="I16" s="27"/>
      <c r="J16" s="3"/>
      <c r="K16" s="3"/>
    </row>
    <row r="17" spans="1:11" s="9" customFormat="1" ht="25.5" customHeight="1" x14ac:dyDescent="0.3">
      <c r="A17" s="7"/>
      <c r="B17" s="16" t="s">
        <v>65</v>
      </c>
      <c r="C17" s="7"/>
      <c r="D17" s="7"/>
      <c r="E17" s="7"/>
      <c r="F17" s="66">
        <f>SUM(F9:F16)</f>
        <v>0.86999999999999988</v>
      </c>
      <c r="G17" s="10"/>
      <c r="H17" s="29">
        <f>SUM(H9:H16)</f>
        <v>13050000</v>
      </c>
      <c r="I17" s="30"/>
      <c r="K17" s="26"/>
    </row>
    <row r="18" spans="1:11" x14ac:dyDescent="0.25">
      <c r="I18" s="9"/>
      <c r="J18" s="9"/>
      <c r="K18" s="9"/>
    </row>
    <row r="20" spans="1:11" x14ac:dyDescent="0.25">
      <c r="H20" s="36"/>
    </row>
  </sheetData>
  <mergeCells count="10">
    <mergeCell ref="A3:H3"/>
    <mergeCell ref="A2:H2"/>
    <mergeCell ref="G4:G5"/>
    <mergeCell ref="H4:H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2025-11-16T09:52:10Z</cp:lastPrinted>
  <dcterms:created xsi:type="dcterms:W3CDTF">2025-08-24T08:17:09Z</dcterms:created>
  <dcterms:modified xsi:type="dcterms:W3CDTF">2025-11-17T07:35:38Z</dcterms:modified>
</cp:coreProperties>
</file>